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6555" windowHeight="7170" activeTab="0"/>
  </bookViews>
  <sheets>
    <sheet name="Foderstat" sheetId="1" r:id="rId1"/>
    <sheet name="Näringsrekommendationer" sheetId="2" r:id="rId2"/>
  </sheets>
  <definedNames>
    <definedName name="solver_adj" localSheetId="0" hidden="1">'Foderstat'!$B$14:$B$26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'Foderstat'!$B$14:$B$26</definedName>
    <definedName name="solver_lhs2" localSheetId="0" hidden="1">'Foderstat'!$B$14:$B$26</definedName>
    <definedName name="solver_lhs3" localSheetId="0" hidden="1">'Foderstat'!$B$8:$H$8</definedName>
    <definedName name="solver_lhs4" localSheetId="0" hidden="1">'Foderstat'!$B$8:$H$8</definedName>
    <definedName name="solver_lhs5" localSheetId="0" hidden="1">'Foderstat'!$B$14:$B$26</definedName>
    <definedName name="solver_lhs6" localSheetId="0" hidden="1">'Foderstat'!$F$8</definedName>
    <definedName name="solver_lhs7" localSheetId="0" hidden="1">'Foderstat'!$G$8</definedName>
    <definedName name="solver_lhs8" localSheetId="0" hidden="1">'Foderstat'!$B$14:$B$26</definedName>
    <definedName name="solver_lhs9" localSheetId="0" hidden="1">'Foderstat'!$B$14:$B$26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'Foderstat'!$I$8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el3" localSheetId="0" hidden="1">3</definedName>
    <definedName name="solver_rel4" localSheetId="0" hidden="1">1</definedName>
    <definedName name="solver_rel5" localSheetId="0" hidden="1">1</definedName>
    <definedName name="solver_rel6" localSheetId="0" hidden="1">3</definedName>
    <definedName name="solver_rel7" localSheetId="0" hidden="1">3</definedName>
    <definedName name="solver_rel8" localSheetId="0" hidden="1">1</definedName>
    <definedName name="solver_rel9" localSheetId="0" hidden="1">1</definedName>
    <definedName name="solver_rhs1" localSheetId="0" hidden="1">'Foderstat'!$C$14:$C$26</definedName>
    <definedName name="solver_rhs2" localSheetId="0" hidden="1">'Foderstat'!$D$14:$D$26</definedName>
    <definedName name="solver_rhs3" localSheetId="0" hidden="1">'Foderstat'!$B$6:$H$6</definedName>
    <definedName name="solver_rhs4" localSheetId="0" hidden="1">'Foderstat'!$B$7:$H$7</definedName>
    <definedName name="solver_rhs5" localSheetId="0" hidden="1">'Foderstat'!$D$14:$D$26</definedName>
    <definedName name="solver_rhs6" localSheetId="0" hidden="1">'Foderstat'!$F$6</definedName>
    <definedName name="solver_rhs7" localSheetId="0" hidden="1">'Foderstat'!$G$6</definedName>
    <definedName name="solver_rhs8" localSheetId="0" hidden="1">'Foderstat'!$D$14:$D$26</definedName>
    <definedName name="solver_rhs9" localSheetId="0" hidden="1">'Foderstat'!$D$14:$D$26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<sst xmlns="http://schemas.openxmlformats.org/spreadsheetml/2006/main" count="99" uniqueCount="61">
  <si>
    <t>Underhåll</t>
  </si>
  <si>
    <t>vikt</t>
  </si>
  <si>
    <t>Energi</t>
  </si>
  <si>
    <t>Protein</t>
  </si>
  <si>
    <t>AAT</t>
  </si>
  <si>
    <t>Ca</t>
  </si>
  <si>
    <t>P</t>
  </si>
  <si>
    <t>Underhållstabell</t>
  </si>
  <si>
    <t>Behoov</t>
  </si>
  <si>
    <t>Vikt:</t>
  </si>
  <si>
    <t>Tillägg</t>
  </si>
  <si>
    <t>Inget</t>
  </si>
  <si>
    <t>Avelsbagge</t>
  </si>
  <si>
    <t>Flushing</t>
  </si>
  <si>
    <t>PBV</t>
  </si>
  <si>
    <t>Summa behov</t>
  </si>
  <si>
    <t>Texten nedan är till för att man inte ska kunna välja fel vikt eller tillägg, i excel gick det inte att referera till detta när det låg i ett annat blad, drför kopierade jag det hit</t>
  </si>
  <si>
    <t>Fodermedelstabell</t>
  </si>
  <si>
    <t>Giva</t>
  </si>
  <si>
    <t>Pris</t>
  </si>
  <si>
    <t>Övre gräns</t>
  </si>
  <si>
    <t>GRF%</t>
  </si>
  <si>
    <t>Grf</t>
  </si>
  <si>
    <t>andel (0-1)</t>
  </si>
  <si>
    <t>MJ/kg ts</t>
  </si>
  <si>
    <t>g/kg ts</t>
  </si>
  <si>
    <t>Bete</t>
  </si>
  <si>
    <t>Hö</t>
  </si>
  <si>
    <t>Ensilage 1</t>
  </si>
  <si>
    <t>Halm</t>
  </si>
  <si>
    <t>Havre</t>
  </si>
  <si>
    <t>Korn</t>
  </si>
  <si>
    <t>Vete</t>
  </si>
  <si>
    <t>Betfor</t>
  </si>
  <si>
    <t>Expro</t>
  </si>
  <si>
    <t>Sojamjöl</t>
  </si>
  <si>
    <t>Foderkalk</t>
  </si>
  <si>
    <t>kr/kg ts</t>
  </si>
  <si>
    <t>kg ts</t>
  </si>
  <si>
    <t>TS</t>
  </si>
  <si>
    <t>Summa foder</t>
  </si>
  <si>
    <t>SmbRp</t>
  </si>
  <si>
    <t>Max</t>
  </si>
  <si>
    <t>Min</t>
  </si>
  <si>
    <t xml:space="preserve">Giva </t>
  </si>
  <si>
    <t>kg foder</t>
  </si>
  <si>
    <t>Parameter</t>
  </si>
  <si>
    <t>Enhet</t>
  </si>
  <si>
    <t>Balans</t>
  </si>
  <si>
    <t>Mineralfoder 1</t>
  </si>
  <si>
    <t>Mineralfoder 2</t>
  </si>
  <si>
    <t>Foderstat för får</t>
  </si>
  <si>
    <t>6 v före lamning &lt;2 lamm/tacka</t>
  </si>
  <si>
    <t>2 v före lamning &lt;2 lamm/tacka</t>
  </si>
  <si>
    <t>6 v före lamning &gt;=2 lamm/tacka</t>
  </si>
  <si>
    <t>2 v före lamning &gt;=2 lamm/tacka</t>
  </si>
  <si>
    <t>Digivning medeltillv. 1 lamm</t>
  </si>
  <si>
    <t>Digivning medeltillv. 2-3 lamm</t>
  </si>
  <si>
    <t>Digivning medel tillv. 3-4 lamm</t>
  </si>
  <si>
    <t>Digivning hög tillv. 1-2 lamm</t>
  </si>
  <si>
    <t>Digivning hög tillv. 2-4 lamm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</si>
</sst>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1" fillId="0" borderId="0" xfId="0" applyFont="1" applyFill="1" applyBorder="1" applyAlignment="1">
      <alignment/>
    </xf>
    <xf numFmtId="167" fontId="3" fillId="0" borderId="0" xfId="0" applyNumberFormat="1" applyFont="1" applyAlignment="1">
      <alignment/>
    </xf>
    <xf numFmtId="2" fontId="0" fillId="2" borderId="0" xfId="0" applyNumberFormat="1" applyFill="1" applyAlignment="1">
      <alignment/>
    </xf>
    <xf numFmtId="167" fontId="0" fillId="3" borderId="0" xfId="0" applyNumberFormat="1" applyFill="1" applyAlignment="1">
      <alignment/>
    </xf>
    <xf numFmtId="0" fontId="0" fillId="3" borderId="0" xfId="0" applyFill="1" applyAlignment="1">
      <alignment/>
    </xf>
    <xf numFmtId="167" fontId="0" fillId="4" borderId="1" xfId="0" applyNumberFormat="1" applyFill="1" applyBorder="1" applyAlignment="1">
      <alignment/>
    </xf>
    <xf numFmtId="167" fontId="0" fillId="5" borderId="1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A26"/>
  <sheetViews>
    <sheetView tabSelected="1" workbookViewId="0" topLeftCell="A1">
      <selection activeCell="E1" sqref="E1"/>
    </sheetView>
  </sheetViews>
  <sheetFormatPr defaultColWidth="9.140625" defaultRowHeight="13.5" customHeight="1"/>
  <cols>
    <col min="1" max="1" width="14.140625" style="0" customWidth="1"/>
    <col min="2" max="2" width="6.8515625" style="0" bestFit="1" customWidth="1"/>
    <col min="3" max="3" width="7.57421875" style="0" bestFit="1" customWidth="1"/>
    <col min="4" max="4" width="5.57421875" style="0" bestFit="1" customWidth="1"/>
    <col min="5" max="5" width="10.421875" style="0" bestFit="1" customWidth="1"/>
    <col min="6" max="6" width="7.421875" style="0" bestFit="1" customWidth="1"/>
    <col min="7" max="7" width="10.421875" style="0" customWidth="1"/>
    <col min="8" max="8" width="8.28125" style="0" bestFit="1" customWidth="1"/>
    <col min="9" max="9" width="7.57421875" style="0" bestFit="1" customWidth="1"/>
    <col min="10" max="13" width="6.8515625" style="0" bestFit="1" customWidth="1"/>
    <col min="14" max="14" width="8.421875" style="0" bestFit="1" customWidth="1"/>
    <col min="15" max="15" width="28.57421875" style="0" bestFit="1" customWidth="1"/>
    <col min="26" max="26" width="46.140625" style="0" customWidth="1"/>
    <col min="27" max="27" width="140.57421875" style="0" bestFit="1" customWidth="1"/>
  </cols>
  <sheetData>
    <row r="1" ht="20.25">
      <c r="A1" s="21" t="s">
        <v>51</v>
      </c>
    </row>
    <row r="3" spans="2:14" ht="13.5" customHeight="1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14</v>
      </c>
      <c r="H3" s="2" t="s">
        <v>21</v>
      </c>
      <c r="I3" s="2" t="s">
        <v>19</v>
      </c>
      <c r="N3" s="2" t="s">
        <v>8</v>
      </c>
    </row>
    <row r="4" spans="1:27" ht="13.5" customHeight="1">
      <c r="A4" s="2" t="s">
        <v>0</v>
      </c>
      <c r="B4" s="1">
        <f>VLOOKUP($O$4,Näringsrekommendationer!$A$5:$F$11,2)</f>
        <v>7.427191108845626</v>
      </c>
      <c r="C4" s="1">
        <f>VLOOKUP($O$4,Näringsrekommendationer!$A$5:$F$11,3)</f>
        <v>58</v>
      </c>
      <c r="D4" s="1">
        <f>VLOOKUP($O$4,Näringsrekommendationer!$A$5:$F$11,4)</f>
        <v>50</v>
      </c>
      <c r="E4" s="1">
        <f>VLOOKUP($O$4,Näringsrekommendationer!$A$5:$F$11,5)</f>
        <v>3.4</v>
      </c>
      <c r="F4" s="1">
        <f>VLOOKUP($O$4,Näringsrekommendationer!$A$5:$F$11,6)</f>
        <v>2.6</v>
      </c>
      <c r="G4">
        <v>0</v>
      </c>
      <c r="H4">
        <v>70</v>
      </c>
      <c r="N4" s="2" t="s">
        <v>9</v>
      </c>
      <c r="O4" s="20">
        <v>50</v>
      </c>
      <c r="AA4" t="s">
        <v>16</v>
      </c>
    </row>
    <row r="5" spans="1:27" ht="13.5" customHeight="1">
      <c r="A5" s="2" t="s">
        <v>10</v>
      </c>
      <c r="B5" s="1">
        <f>VLOOKUP($O$5,Näringsrekommendationer!$A$15:$F$26,2,FALSE)</f>
        <v>4</v>
      </c>
      <c r="C5" s="1">
        <f>VLOOKUP($O$5,Näringsrekommendationer!$A$15:$F$26,3,FALSE)</f>
        <v>35</v>
      </c>
      <c r="D5" s="1">
        <f>VLOOKUP($O$5,Näringsrekommendationer!$A$15:$F$26,4,FALSE)</f>
        <v>20</v>
      </c>
      <c r="E5" s="1">
        <f>VLOOKUP($O$5,Näringsrekommendationer!$A$15:$F$26,5,FALSE)</f>
        <v>0.9</v>
      </c>
      <c r="F5" s="1">
        <f>VLOOKUP($O$5,Näringsrekommendationer!$A$15:$F$26,6,FALSE)</f>
        <v>0.8</v>
      </c>
      <c r="G5">
        <v>0</v>
      </c>
      <c r="H5">
        <v>70</v>
      </c>
      <c r="N5" s="2" t="s">
        <v>10</v>
      </c>
      <c r="O5" s="12" t="s">
        <v>52</v>
      </c>
      <c r="AA5">
        <v>40</v>
      </c>
    </row>
    <row r="6" spans="1:27" ht="13.5" customHeight="1">
      <c r="A6" s="2" t="s">
        <v>15</v>
      </c>
      <c r="B6" s="16">
        <f>SUM(B4:B5)</f>
        <v>11.427191108845626</v>
      </c>
      <c r="C6" s="16">
        <f>SUM(C4:C5)</f>
        <v>93</v>
      </c>
      <c r="D6" s="16">
        <f>SUM(D4:D5)</f>
        <v>70</v>
      </c>
      <c r="E6" s="16">
        <f>SUM(E4:E5)</f>
        <v>4.3</v>
      </c>
      <c r="F6" s="16">
        <f>SUM(F4:F5)</f>
        <v>3.4000000000000004</v>
      </c>
      <c r="G6" s="17">
        <v>-10</v>
      </c>
      <c r="H6" s="17">
        <v>70</v>
      </c>
      <c r="AA6">
        <v>50</v>
      </c>
    </row>
    <row r="7" spans="1:27" ht="13.5" customHeight="1" thickBot="1">
      <c r="A7" s="10" t="s">
        <v>20</v>
      </c>
      <c r="B7" s="18">
        <f>B6*1.1</f>
        <v>12.56991021973019</v>
      </c>
      <c r="C7" s="18">
        <f>C6*1.2</f>
        <v>111.6</v>
      </c>
      <c r="D7" s="18">
        <f>D6*1.2</f>
        <v>84</v>
      </c>
      <c r="E7" s="18">
        <f>E6*1.15</f>
        <v>4.944999999999999</v>
      </c>
      <c r="F7" s="18">
        <f>F6*1.15</f>
        <v>3.91</v>
      </c>
      <c r="G7" s="18">
        <v>30</v>
      </c>
      <c r="H7" s="18">
        <v>100</v>
      </c>
      <c r="I7" s="11"/>
      <c r="AA7">
        <v>60</v>
      </c>
    </row>
    <row r="8" spans="1:27" ht="13.5" customHeight="1" thickBot="1">
      <c r="A8" s="10" t="s">
        <v>40</v>
      </c>
      <c r="B8" s="19">
        <f>SUMPRODUCT(B14:B26,H14:H26)</f>
        <v>11.42719111294929</v>
      </c>
      <c r="C8" s="19">
        <f>SUMPRODUCT(B14:B26,I14:I26)</f>
        <v>92.99999999999999</v>
      </c>
      <c r="D8" s="19">
        <f>SUMPRODUCT(B14:B26,J14:J26)</f>
        <v>83.09358399949387</v>
      </c>
      <c r="E8" s="19">
        <f>SUMPRODUCT(B14:B26,L14:L26)</f>
        <v>4.415066607538915</v>
      </c>
      <c r="F8" s="19">
        <f>SUMPRODUCT(B14:B26,M14:M26)</f>
        <v>3.4000000000000004</v>
      </c>
      <c r="G8" s="19">
        <f>SUMPRODUCT(B14:B26,K14:K26)</f>
        <v>-8.02058957430295</v>
      </c>
      <c r="H8" s="19">
        <f>SUMPRODUCT(B14:B26,G14:G26)/SUM(B14:B26)*100</f>
        <v>69.99999992202684</v>
      </c>
      <c r="I8" s="19">
        <f>SUMPRODUCT(B14:B26,F14:F26)</f>
        <v>1.08144316536864</v>
      </c>
      <c r="AA8">
        <v>70</v>
      </c>
    </row>
    <row r="9" spans="1:27" ht="13.5" customHeight="1">
      <c r="A9" s="13" t="s">
        <v>48</v>
      </c>
      <c r="B9" s="14">
        <f>(B8-B6)/B6*100</f>
        <v>3.591139019160865E-08</v>
      </c>
      <c r="C9" s="14">
        <f>(C8-C6)/C6*100</f>
        <v>-1.5280488941077426E-14</v>
      </c>
      <c r="D9" s="14">
        <f>(D8-D6)/D6*100</f>
        <v>18.705119999276963</v>
      </c>
      <c r="E9" s="14">
        <f>(E8-E6)/E6*100</f>
        <v>2.6759676171840665</v>
      </c>
      <c r="F9" s="14">
        <f>(F8-F6)/F6*100</f>
        <v>0</v>
      </c>
      <c r="AA9">
        <v>80</v>
      </c>
    </row>
    <row r="10" ht="13.5" customHeight="1">
      <c r="AA10">
        <v>90</v>
      </c>
    </row>
    <row r="11" spans="1:27" ht="13.5" customHeight="1">
      <c r="A11" s="2" t="s">
        <v>17</v>
      </c>
      <c r="B11" s="2"/>
      <c r="AA11">
        <v>100</v>
      </c>
    </row>
    <row r="12" spans="1:27" ht="13.5" customHeight="1">
      <c r="A12" s="6" t="s">
        <v>46</v>
      </c>
      <c r="B12" s="2" t="s">
        <v>18</v>
      </c>
      <c r="C12" s="2" t="s">
        <v>43</v>
      </c>
      <c r="D12" s="2" t="s">
        <v>42</v>
      </c>
      <c r="E12" s="7" t="s">
        <v>39</v>
      </c>
      <c r="F12" s="6" t="s">
        <v>19</v>
      </c>
      <c r="G12" s="6" t="s">
        <v>22</v>
      </c>
      <c r="H12" s="6" t="s">
        <v>2</v>
      </c>
      <c r="I12" s="8" t="s">
        <v>41</v>
      </c>
      <c r="J12" s="6" t="s">
        <v>4</v>
      </c>
      <c r="K12" s="6" t="s">
        <v>14</v>
      </c>
      <c r="L12" s="6" t="s">
        <v>5</v>
      </c>
      <c r="M12" s="6" t="s">
        <v>6</v>
      </c>
      <c r="N12" s="9" t="s">
        <v>44</v>
      </c>
      <c r="AA12" t="s">
        <v>11</v>
      </c>
    </row>
    <row r="13" spans="1:27" ht="13.5" customHeight="1">
      <c r="A13" s="6" t="s">
        <v>47</v>
      </c>
      <c r="B13" s="2" t="s">
        <v>38</v>
      </c>
      <c r="C13" s="2" t="s">
        <v>38</v>
      </c>
      <c r="D13" s="2" t="s">
        <v>38</v>
      </c>
      <c r="E13" s="7" t="s">
        <v>23</v>
      </c>
      <c r="F13" s="6" t="s">
        <v>37</v>
      </c>
      <c r="G13" s="6" t="s">
        <v>23</v>
      </c>
      <c r="H13" s="6" t="s">
        <v>24</v>
      </c>
      <c r="I13" s="8" t="s">
        <v>25</v>
      </c>
      <c r="J13" s="6" t="s">
        <v>25</v>
      </c>
      <c r="K13" s="6" t="s">
        <v>25</v>
      </c>
      <c r="L13" s="6" t="s">
        <v>25</v>
      </c>
      <c r="M13" s="6" t="s">
        <v>25</v>
      </c>
      <c r="N13" s="9" t="s">
        <v>45</v>
      </c>
      <c r="AA13" t="s">
        <v>52</v>
      </c>
    </row>
    <row r="14" spans="1:27" ht="13.5" customHeight="1">
      <c r="A14" s="3" t="s">
        <v>26</v>
      </c>
      <c r="B14" s="15">
        <v>0</v>
      </c>
      <c r="C14">
        <v>0</v>
      </c>
      <c r="D14">
        <v>0</v>
      </c>
      <c r="E14" s="4">
        <v>0.22</v>
      </c>
      <c r="F14" s="5">
        <v>0.6</v>
      </c>
      <c r="G14" s="5">
        <v>1</v>
      </c>
      <c r="H14" s="5">
        <v>10.5</v>
      </c>
      <c r="I14">
        <v>150</v>
      </c>
      <c r="J14" s="5">
        <v>78</v>
      </c>
      <c r="K14" s="5">
        <v>36</v>
      </c>
      <c r="L14" s="5">
        <v>5.5</v>
      </c>
      <c r="M14" s="5">
        <v>3</v>
      </c>
      <c r="N14" s="1">
        <f>B14/E14</f>
        <v>0</v>
      </c>
      <c r="AA14" t="s">
        <v>53</v>
      </c>
    </row>
    <row r="15" spans="1:27" ht="13.5" customHeight="1">
      <c r="A15" s="3" t="s">
        <v>27</v>
      </c>
      <c r="B15" s="15">
        <v>0</v>
      </c>
      <c r="C15">
        <v>0</v>
      </c>
      <c r="D15">
        <v>999</v>
      </c>
      <c r="E15" s="4">
        <v>0.84</v>
      </c>
      <c r="F15" s="5">
        <v>1.31</v>
      </c>
      <c r="G15" s="5">
        <v>1</v>
      </c>
      <c r="H15" s="5">
        <v>9.3</v>
      </c>
      <c r="I15">
        <v>60</v>
      </c>
      <c r="J15" s="5">
        <v>67</v>
      </c>
      <c r="K15" s="5">
        <v>-19</v>
      </c>
      <c r="L15" s="5">
        <v>3.7</v>
      </c>
      <c r="M15" s="5">
        <v>2.2</v>
      </c>
      <c r="N15" s="1">
        <f aca="true" t="shared" si="0" ref="N15:N26">B15/E15</f>
        <v>0</v>
      </c>
      <c r="AA15" t="s">
        <v>54</v>
      </c>
    </row>
    <row r="16" spans="1:27" ht="13.5" customHeight="1">
      <c r="A16" s="3" t="s">
        <v>28</v>
      </c>
      <c r="B16" s="15">
        <v>0.5541508216916604</v>
      </c>
      <c r="C16">
        <v>0</v>
      </c>
      <c r="D16">
        <v>999</v>
      </c>
      <c r="E16" s="4">
        <v>0.32</v>
      </c>
      <c r="F16" s="5">
        <v>1</v>
      </c>
      <c r="G16" s="5">
        <v>1</v>
      </c>
      <c r="H16" s="5">
        <v>10.2</v>
      </c>
      <c r="I16">
        <v>100</v>
      </c>
      <c r="J16" s="5">
        <v>69</v>
      </c>
      <c r="K16" s="5">
        <v>17</v>
      </c>
      <c r="L16" s="5">
        <v>5.9</v>
      </c>
      <c r="M16" s="5">
        <v>2.7</v>
      </c>
      <c r="N16" s="1">
        <f t="shared" si="0"/>
        <v>1.7317213177864388</v>
      </c>
      <c r="AA16" t="s">
        <v>55</v>
      </c>
    </row>
    <row r="17" spans="1:27" ht="13.5" customHeight="1">
      <c r="A17" s="3" t="s">
        <v>29</v>
      </c>
      <c r="B17" s="15">
        <v>0.21881586176725312</v>
      </c>
      <c r="C17">
        <v>0</v>
      </c>
      <c r="D17">
        <v>999</v>
      </c>
      <c r="E17" s="4">
        <v>0.85</v>
      </c>
      <c r="F17" s="5">
        <v>0.59</v>
      </c>
      <c r="G17" s="5">
        <v>1</v>
      </c>
      <c r="H17" s="5">
        <v>6.6</v>
      </c>
      <c r="I17">
        <v>0</v>
      </c>
      <c r="J17" s="5">
        <v>46</v>
      </c>
      <c r="K17" s="5">
        <v>-54</v>
      </c>
      <c r="L17" s="5">
        <v>3.3</v>
      </c>
      <c r="M17" s="5">
        <v>1</v>
      </c>
      <c r="N17" s="1">
        <f t="shared" si="0"/>
        <v>0.2574304256085331</v>
      </c>
      <c r="AA17" t="s">
        <v>56</v>
      </c>
    </row>
    <row r="18" spans="1:27" ht="13.5" customHeight="1">
      <c r="A18" s="3" t="s">
        <v>30</v>
      </c>
      <c r="B18" s="15">
        <v>0</v>
      </c>
      <c r="C18">
        <v>0</v>
      </c>
      <c r="D18">
        <v>999</v>
      </c>
      <c r="E18" s="4">
        <v>0.85</v>
      </c>
      <c r="F18" s="5">
        <v>1.06</v>
      </c>
      <c r="G18" s="5">
        <v>0</v>
      </c>
      <c r="H18" s="5">
        <v>11.7</v>
      </c>
      <c r="I18">
        <v>88</v>
      </c>
      <c r="J18" s="5">
        <v>67</v>
      </c>
      <c r="K18" s="5">
        <v>-2</v>
      </c>
      <c r="L18" s="5">
        <v>0.6</v>
      </c>
      <c r="M18" s="5">
        <v>3.7</v>
      </c>
      <c r="N18" s="1">
        <f t="shared" si="0"/>
        <v>0</v>
      </c>
      <c r="AA18" t="s">
        <v>57</v>
      </c>
    </row>
    <row r="19" spans="1:27" ht="13.5" customHeight="1">
      <c r="A19" s="3" t="s">
        <v>31</v>
      </c>
      <c r="B19" s="15">
        <v>0.2929851421393119</v>
      </c>
      <c r="C19">
        <v>0</v>
      </c>
      <c r="D19">
        <v>999</v>
      </c>
      <c r="E19" s="4">
        <v>0.87</v>
      </c>
      <c r="F19" s="5">
        <v>1.15</v>
      </c>
      <c r="G19" s="5">
        <v>0</v>
      </c>
      <c r="H19" s="5">
        <v>13.2</v>
      </c>
      <c r="I19">
        <v>93</v>
      </c>
      <c r="J19" s="5">
        <v>90</v>
      </c>
      <c r="K19" s="5">
        <v>-29</v>
      </c>
      <c r="L19" s="5">
        <v>0.4</v>
      </c>
      <c r="M19" s="5">
        <v>4</v>
      </c>
      <c r="N19" s="1">
        <f t="shared" si="0"/>
        <v>0.3367645311946114</v>
      </c>
      <c r="AA19" t="s">
        <v>58</v>
      </c>
    </row>
    <row r="20" spans="1:27" ht="13.5" customHeight="1">
      <c r="A20" s="3" t="s">
        <v>32</v>
      </c>
      <c r="B20" s="15">
        <v>0</v>
      </c>
      <c r="C20">
        <v>0</v>
      </c>
      <c r="D20">
        <v>999</v>
      </c>
      <c r="E20" s="4">
        <v>0.87</v>
      </c>
      <c r="F20" s="5">
        <v>1.26</v>
      </c>
      <c r="G20" s="5">
        <v>0</v>
      </c>
      <c r="H20" s="5">
        <v>14.1</v>
      </c>
      <c r="I20">
        <v>98</v>
      </c>
      <c r="J20" s="5">
        <v>95</v>
      </c>
      <c r="K20" s="5">
        <v>-33</v>
      </c>
      <c r="L20" s="5">
        <v>0.3</v>
      </c>
      <c r="M20" s="5">
        <v>3.7</v>
      </c>
      <c r="N20" s="1">
        <f t="shared" si="0"/>
        <v>0</v>
      </c>
      <c r="AA20" t="s">
        <v>59</v>
      </c>
    </row>
    <row r="21" spans="1:27" ht="13.5" customHeight="1">
      <c r="A21" s="3" t="s">
        <v>33</v>
      </c>
      <c r="B21" s="15">
        <v>0</v>
      </c>
      <c r="C21">
        <v>0</v>
      </c>
      <c r="D21">
        <v>999</v>
      </c>
      <c r="E21" s="4">
        <v>0.91</v>
      </c>
      <c r="F21" s="5">
        <v>1.54</v>
      </c>
      <c r="G21" s="5">
        <v>0</v>
      </c>
      <c r="H21" s="5">
        <v>12.5</v>
      </c>
      <c r="I21">
        <v>74</v>
      </c>
      <c r="J21" s="5">
        <v>97</v>
      </c>
      <c r="K21" s="5">
        <v>-56</v>
      </c>
      <c r="L21" s="5">
        <v>9.5</v>
      </c>
      <c r="M21" s="5">
        <v>0.7</v>
      </c>
      <c r="N21" s="1">
        <f t="shared" si="0"/>
        <v>0</v>
      </c>
      <c r="AA21" t="s">
        <v>60</v>
      </c>
    </row>
    <row r="22" spans="1:27" ht="13.5" customHeight="1">
      <c r="A22" s="3" t="s">
        <v>34</v>
      </c>
      <c r="B22" s="15">
        <v>0.038286294858807184</v>
      </c>
      <c r="C22">
        <v>0</v>
      </c>
      <c r="D22">
        <v>999</v>
      </c>
      <c r="E22" s="4">
        <v>0.9</v>
      </c>
      <c r="F22" s="5">
        <v>1.6</v>
      </c>
      <c r="G22" s="5">
        <v>0</v>
      </c>
      <c r="H22" s="5">
        <v>12.1</v>
      </c>
      <c r="I22">
        <v>270</v>
      </c>
      <c r="J22" s="5">
        <v>220</v>
      </c>
      <c r="K22" s="5">
        <v>75</v>
      </c>
      <c r="L22" s="5">
        <v>8</v>
      </c>
      <c r="M22" s="5">
        <v>13.4</v>
      </c>
      <c r="N22" s="1">
        <f t="shared" si="0"/>
        <v>0.04254032762089687</v>
      </c>
      <c r="AA22" t="s">
        <v>12</v>
      </c>
    </row>
    <row r="23" spans="1:27" ht="13.5" customHeight="1">
      <c r="A23" s="3" t="s">
        <v>35</v>
      </c>
      <c r="B23" s="15">
        <v>0</v>
      </c>
      <c r="C23">
        <v>0</v>
      </c>
      <c r="D23">
        <v>999</v>
      </c>
      <c r="E23" s="4">
        <v>0.87</v>
      </c>
      <c r="F23" s="5">
        <v>2.2</v>
      </c>
      <c r="G23" s="5">
        <v>0</v>
      </c>
      <c r="H23" s="5">
        <v>14.6</v>
      </c>
      <c r="I23">
        <v>437</v>
      </c>
      <c r="J23" s="5">
        <v>182</v>
      </c>
      <c r="K23" s="5">
        <v>261</v>
      </c>
      <c r="L23" s="5">
        <v>3.2</v>
      </c>
      <c r="M23" s="5">
        <v>7.2</v>
      </c>
      <c r="N23" s="1">
        <f t="shared" si="0"/>
        <v>0</v>
      </c>
      <c r="AA23" t="s">
        <v>13</v>
      </c>
    </row>
    <row r="24" spans="1:14" ht="13.5" customHeight="1">
      <c r="A24" s="3" t="s">
        <v>36</v>
      </c>
      <c r="B24" s="15">
        <v>0</v>
      </c>
      <c r="C24">
        <v>0</v>
      </c>
      <c r="D24">
        <v>999</v>
      </c>
      <c r="E24" s="4">
        <v>1</v>
      </c>
      <c r="F24" s="5">
        <v>1</v>
      </c>
      <c r="G24" s="5">
        <v>0</v>
      </c>
      <c r="H24" s="5">
        <v>0</v>
      </c>
      <c r="I24">
        <v>0</v>
      </c>
      <c r="J24" s="5">
        <v>0</v>
      </c>
      <c r="K24" s="5">
        <v>0</v>
      </c>
      <c r="L24" s="5">
        <v>380</v>
      </c>
      <c r="M24" s="5">
        <v>0</v>
      </c>
      <c r="N24" s="1">
        <f t="shared" si="0"/>
        <v>0</v>
      </c>
    </row>
    <row r="25" spans="1:14" ht="13.5" customHeight="1">
      <c r="A25" s="3" t="s">
        <v>49</v>
      </c>
      <c r="B25" s="15">
        <v>0</v>
      </c>
      <c r="C25">
        <v>0</v>
      </c>
      <c r="D25">
        <v>999</v>
      </c>
      <c r="E25" s="4">
        <v>1</v>
      </c>
      <c r="F25" s="5">
        <v>6</v>
      </c>
      <c r="G25" s="5">
        <v>0</v>
      </c>
      <c r="H25" s="5">
        <v>0</v>
      </c>
      <c r="I25">
        <v>0</v>
      </c>
      <c r="J25" s="5">
        <v>0</v>
      </c>
      <c r="K25" s="5">
        <v>0</v>
      </c>
      <c r="L25" s="5">
        <v>185</v>
      </c>
      <c r="M25" s="5">
        <v>36</v>
      </c>
      <c r="N25" s="1">
        <f t="shared" si="0"/>
        <v>0</v>
      </c>
    </row>
    <row r="26" spans="1:14" ht="13.5" customHeight="1">
      <c r="A26" s="3" t="s">
        <v>50</v>
      </c>
      <c r="B26" s="15">
        <v>0</v>
      </c>
      <c r="C26">
        <v>0</v>
      </c>
      <c r="D26">
        <v>999</v>
      </c>
      <c r="E26" s="4">
        <v>1</v>
      </c>
      <c r="F26" s="5">
        <v>6</v>
      </c>
      <c r="G26" s="5">
        <v>0</v>
      </c>
      <c r="H26" s="5">
        <v>0</v>
      </c>
      <c r="I26">
        <v>0</v>
      </c>
      <c r="J26" s="5">
        <v>0</v>
      </c>
      <c r="K26" s="5">
        <v>0</v>
      </c>
      <c r="L26" s="5">
        <v>99</v>
      </c>
      <c r="M26" s="5">
        <v>116</v>
      </c>
      <c r="N26" s="1">
        <f t="shared" si="0"/>
        <v>0</v>
      </c>
    </row>
  </sheetData>
  <dataValidations count="2">
    <dataValidation type="list" allowBlank="1" showInputMessage="1" showErrorMessage="1" sqref="O4">
      <formula1>$AA$5:$AA$11</formula1>
    </dataValidation>
    <dataValidation type="list" allowBlank="1" showInputMessage="1" showErrorMessage="1" sqref="O5">
      <formula1>$AA$12:$AA$23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F26"/>
  <sheetViews>
    <sheetView workbookViewId="0" topLeftCell="A1">
      <selection activeCell="A15" sqref="A15:A26"/>
    </sheetView>
  </sheetViews>
  <sheetFormatPr defaultColWidth="9.140625" defaultRowHeight="12.75"/>
  <cols>
    <col min="1" max="1" width="28.57421875" style="0" bestFit="1" customWidth="1"/>
    <col min="2" max="2" width="6.8515625" style="0" bestFit="1" customWidth="1"/>
    <col min="3" max="3" width="7.57421875" style="0" bestFit="1" customWidth="1"/>
    <col min="4" max="4" width="4.7109375" style="0" bestFit="1" customWidth="1"/>
    <col min="5" max="6" width="5.00390625" style="0" bestFit="1" customWidth="1"/>
    <col min="8" max="8" width="14.28125" style="0" bestFit="1" customWidth="1"/>
    <col min="9" max="9" width="27.8515625" style="0" customWidth="1"/>
    <col min="10" max="10" width="7.57421875" style="0" bestFit="1" customWidth="1"/>
    <col min="11" max="11" width="5.57421875" style="0" bestFit="1" customWidth="1"/>
    <col min="12" max="13" width="4.57421875" style="0" bestFit="1" customWidth="1"/>
  </cols>
  <sheetData>
    <row r="1" ht="12.75">
      <c r="A1" s="2"/>
    </row>
    <row r="3" ht="12.75">
      <c r="A3" s="2" t="s">
        <v>7</v>
      </c>
    </row>
    <row r="4" spans="1:6" ht="12.7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ht="12.75">
      <c r="A5">
        <v>40</v>
      </c>
      <c r="B5" s="1">
        <f>0.395*A5^0.75</f>
        <v>6.282638757259701</v>
      </c>
      <c r="C5">
        <v>51</v>
      </c>
      <c r="D5">
        <v>42</v>
      </c>
      <c r="E5">
        <v>3.2</v>
      </c>
      <c r="F5" s="1">
        <v>2.5</v>
      </c>
    </row>
    <row r="6" spans="1:6" ht="12.75">
      <c r="A6">
        <v>50</v>
      </c>
      <c r="B6" s="1">
        <f aca="true" t="shared" si="0" ref="B6:B11">0.395*A6^0.75</f>
        <v>7.427191108845626</v>
      </c>
      <c r="C6">
        <v>58</v>
      </c>
      <c r="D6">
        <v>50</v>
      </c>
      <c r="E6">
        <v>3.4</v>
      </c>
      <c r="F6" s="1">
        <v>2.6</v>
      </c>
    </row>
    <row r="7" spans="1:6" ht="12.75">
      <c r="A7">
        <v>60</v>
      </c>
      <c r="B7" s="1">
        <f t="shared" si="0"/>
        <v>8.515507453525093</v>
      </c>
      <c r="C7">
        <v>63</v>
      </c>
      <c r="D7">
        <v>57</v>
      </c>
      <c r="E7">
        <v>3.5</v>
      </c>
      <c r="F7" s="1">
        <v>2.7</v>
      </c>
    </row>
    <row r="8" spans="1:6" ht="12.75">
      <c r="A8">
        <v>70</v>
      </c>
      <c r="B8" s="1">
        <f t="shared" si="0"/>
        <v>9.559179695349675</v>
      </c>
      <c r="C8">
        <v>69</v>
      </c>
      <c r="D8">
        <v>64</v>
      </c>
      <c r="E8">
        <v>3.7</v>
      </c>
      <c r="F8" s="1">
        <v>2.8</v>
      </c>
    </row>
    <row r="9" spans="1:6" ht="12.75">
      <c r="A9">
        <v>80</v>
      </c>
      <c r="B9" s="1">
        <f t="shared" si="0"/>
        <v>10.566096818627466</v>
      </c>
      <c r="C9">
        <v>75</v>
      </c>
      <c r="D9">
        <v>71</v>
      </c>
      <c r="E9">
        <v>3.8</v>
      </c>
      <c r="F9" s="1">
        <v>3.9</v>
      </c>
    </row>
    <row r="10" spans="1:6" ht="12.75">
      <c r="A10">
        <v>90</v>
      </c>
      <c r="B10" s="1">
        <f t="shared" si="0"/>
        <v>11.541944395139767</v>
      </c>
      <c r="C10">
        <v>80</v>
      </c>
      <c r="D10">
        <v>77</v>
      </c>
      <c r="E10">
        <v>3.9</v>
      </c>
      <c r="F10" s="1">
        <v>3</v>
      </c>
    </row>
    <row r="11" spans="1:6" ht="12.75">
      <c r="A11">
        <v>100</v>
      </c>
      <c r="B11" s="1">
        <f t="shared" si="0"/>
        <v>12.490996757665103</v>
      </c>
      <c r="C11">
        <v>85</v>
      </c>
      <c r="D11">
        <v>83</v>
      </c>
      <c r="E11">
        <v>4</v>
      </c>
      <c r="F11" s="1">
        <v>3</v>
      </c>
    </row>
    <row r="14" spans="1:6" ht="12.75">
      <c r="A14" s="2" t="s">
        <v>10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</row>
    <row r="15" spans="1:6" ht="12.75">
      <c r="A15" t="s">
        <v>11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ht="12.75">
      <c r="A16" t="s">
        <v>52</v>
      </c>
      <c r="B16">
        <v>4</v>
      </c>
      <c r="C16">
        <v>35</v>
      </c>
      <c r="D16">
        <v>20</v>
      </c>
      <c r="E16">
        <v>0.9</v>
      </c>
      <c r="F16">
        <v>0.8</v>
      </c>
    </row>
    <row r="17" spans="1:6" ht="12.75">
      <c r="A17" t="s">
        <v>53</v>
      </c>
      <c r="B17">
        <v>8</v>
      </c>
      <c r="C17">
        <v>80</v>
      </c>
      <c r="D17">
        <v>60</v>
      </c>
      <c r="E17">
        <v>1.6</v>
      </c>
      <c r="F17">
        <v>1.3</v>
      </c>
    </row>
    <row r="18" spans="1:6" ht="12.75">
      <c r="A18" t="s">
        <v>54</v>
      </c>
      <c r="B18">
        <v>5</v>
      </c>
      <c r="C18">
        <v>50</v>
      </c>
      <c r="D18">
        <v>30</v>
      </c>
      <c r="E18">
        <v>0.9</v>
      </c>
      <c r="F18">
        <v>0.8</v>
      </c>
    </row>
    <row r="19" spans="1:6" ht="12.75">
      <c r="A19" t="s">
        <v>55</v>
      </c>
      <c r="B19">
        <v>11</v>
      </c>
      <c r="C19">
        <v>140</v>
      </c>
      <c r="D19">
        <v>105</v>
      </c>
      <c r="E19">
        <v>2.2</v>
      </c>
      <c r="F19">
        <v>1.8</v>
      </c>
    </row>
    <row r="20" spans="1:6" ht="12.75">
      <c r="A20" t="s">
        <v>56</v>
      </c>
      <c r="B20">
        <v>12</v>
      </c>
      <c r="C20">
        <v>145</v>
      </c>
      <c r="D20">
        <v>120</v>
      </c>
      <c r="E20">
        <v>7.6</v>
      </c>
      <c r="F20">
        <v>6</v>
      </c>
    </row>
    <row r="21" spans="1:6" ht="12.75">
      <c r="A21" t="s">
        <v>57</v>
      </c>
      <c r="B21">
        <v>19</v>
      </c>
      <c r="C21">
        <v>200</v>
      </c>
      <c r="D21">
        <v>170</v>
      </c>
      <c r="E21">
        <v>10.8</v>
      </c>
      <c r="F21">
        <v>8.6</v>
      </c>
    </row>
    <row r="22" spans="1:6" ht="12.75">
      <c r="A22" t="s">
        <v>58</v>
      </c>
      <c r="B22">
        <v>22</v>
      </c>
      <c r="C22">
        <v>250</v>
      </c>
      <c r="D22">
        <v>210</v>
      </c>
      <c r="E22">
        <v>12.8</v>
      </c>
      <c r="F22">
        <v>10.6</v>
      </c>
    </row>
    <row r="23" spans="1:6" ht="12.75">
      <c r="A23" t="s">
        <v>59</v>
      </c>
      <c r="B23">
        <v>18</v>
      </c>
      <c r="C23">
        <v>225</v>
      </c>
      <c r="D23">
        <v>190</v>
      </c>
      <c r="E23">
        <v>12</v>
      </c>
      <c r="F23">
        <v>9.6</v>
      </c>
    </row>
    <row r="24" spans="1:6" ht="12.75">
      <c r="A24" t="s">
        <v>60</v>
      </c>
      <c r="B24">
        <v>26</v>
      </c>
      <c r="C24">
        <v>300</v>
      </c>
      <c r="D24">
        <v>250</v>
      </c>
      <c r="E24">
        <v>16</v>
      </c>
      <c r="F24">
        <v>12.6</v>
      </c>
    </row>
    <row r="25" spans="1:6" ht="12.75">
      <c r="A25" t="s">
        <v>12</v>
      </c>
      <c r="B25">
        <v>6.3</v>
      </c>
      <c r="C25">
        <v>145</v>
      </c>
      <c r="D25">
        <v>120</v>
      </c>
      <c r="E25">
        <v>3</v>
      </c>
      <c r="F25">
        <v>2</v>
      </c>
    </row>
    <row r="26" spans="1:6" ht="12.75">
      <c r="A26" t="s">
        <v>13</v>
      </c>
      <c r="B26">
        <v>3.8</v>
      </c>
      <c r="C26">
        <v>50</v>
      </c>
      <c r="D26">
        <v>30</v>
      </c>
      <c r="E26">
        <v>0</v>
      </c>
      <c r="F26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Mattias Malmgren</dc:creator>
  <cp:keywords/>
  <dc:description/>
  <cp:lastModifiedBy>Mattias Malmgren</cp:lastModifiedBy>
  <dcterms:created xsi:type="dcterms:W3CDTF">2006-11-13T15:23:48Z</dcterms:created>
  <dcterms:modified xsi:type="dcterms:W3CDTF">2006-11-13T19:16:16Z</dcterms:modified>
  <cp:category/>
  <cp:version/>
  <cp:contentType/>
  <cp:contentStatus/>
</cp:coreProperties>
</file>